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hit.gulati\Desktop\"/>
    </mc:Choice>
  </mc:AlternateContent>
  <bookViews>
    <workbookView xWindow="0" yWindow="0" windowWidth="12912" windowHeight="9300"/>
  </bookViews>
  <sheets>
    <sheet name="Final" sheetId="9" r:id="rId1"/>
    <sheet name="Overall" sheetId="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9" l="1"/>
  <c r="G22" i="9"/>
  <c r="G24" i="9"/>
  <c r="G26" i="9"/>
  <c r="G29" i="9"/>
  <c r="F29" i="9" s="1"/>
  <c r="G31" i="9"/>
  <c r="G35" i="9"/>
  <c r="D32" i="9"/>
  <c r="D27" i="9"/>
  <c r="E29" i="9" s="1"/>
  <c r="D17" i="9"/>
  <c r="D18" i="9" s="1"/>
  <c r="D19" i="9" s="1"/>
  <c r="D12" i="9"/>
  <c r="D15" i="9" s="1"/>
  <c r="F7" i="9"/>
  <c r="D5" i="9"/>
  <c r="E24" i="9" s="1"/>
  <c r="D29" i="7"/>
  <c r="C29" i="7" s="1"/>
  <c r="F29" i="7"/>
  <c r="E29" i="7" s="1"/>
  <c r="H29" i="7"/>
  <c r="G29" i="7" s="1"/>
  <c r="G7" i="7"/>
  <c r="E7" i="7"/>
  <c r="C7" i="7"/>
  <c r="I32" i="7"/>
  <c r="H26" i="7"/>
  <c r="F26" i="7"/>
  <c r="D26" i="7"/>
  <c r="H35" i="7"/>
  <c r="F35" i="7"/>
  <c r="D35" i="7"/>
  <c r="I27" i="7"/>
  <c r="J29" i="7" s="1"/>
  <c r="H31" i="7"/>
  <c r="F31" i="7"/>
  <c r="D31" i="7"/>
  <c r="H24" i="7"/>
  <c r="F24" i="7"/>
  <c r="D24" i="7"/>
  <c r="H22" i="7"/>
  <c r="F22" i="7"/>
  <c r="D22" i="7"/>
  <c r="I17" i="7"/>
  <c r="I18" i="7" s="1"/>
  <c r="I19" i="7" s="1"/>
  <c r="I12" i="7"/>
  <c r="I15" i="7" s="1"/>
  <c r="I5" i="7"/>
  <c r="J31" i="7" s="1"/>
  <c r="D22" i="9" l="1"/>
  <c r="E22" i="9" s="1"/>
  <c r="D29" i="9"/>
  <c r="D35" i="9" s="1"/>
  <c r="E35" i="9" s="1"/>
  <c r="I29" i="7"/>
  <c r="I22" i="7"/>
  <c r="I35" i="7" s="1"/>
  <c r="J24" i="7"/>
  <c r="J35" i="7" l="1"/>
  <c r="J22" i="7"/>
</calcChain>
</file>

<file path=xl/sharedStrings.xml><?xml version="1.0" encoding="utf-8"?>
<sst xmlns="http://schemas.openxmlformats.org/spreadsheetml/2006/main" count="105" uniqueCount="49">
  <si>
    <t xml:space="preserve">Metrics </t>
  </si>
  <si>
    <t xml:space="preserve">Take Rate (Gross Commission) of GMV </t>
  </si>
  <si>
    <t xml:space="preserve">Traveler Discount as% of GMV </t>
  </si>
  <si>
    <t xml:space="preserve">Marketing Spend as% of GMV </t>
  </si>
  <si>
    <t xml:space="preserve">Operations Cost as% of GMV </t>
  </si>
  <si>
    <t xml:space="preserve">CM as% of GMV  </t>
  </si>
  <si>
    <t xml:space="preserve">Leads to booked trips ratio </t>
  </si>
  <si>
    <t xml:space="preserve">Cost per Lead </t>
  </si>
  <si>
    <t xml:space="preserve">Number of travel Agents </t>
  </si>
  <si>
    <t xml:space="preserve">Booked trips/travel Agent  </t>
  </si>
  <si>
    <t xml:space="preserve">NPS (Net Promoter Score) </t>
  </si>
  <si>
    <t xml:space="preserve">Booked Trips  </t>
  </si>
  <si>
    <t>GMV</t>
  </si>
  <si>
    <t xml:space="preserve">#Leads </t>
  </si>
  <si>
    <t>Cost</t>
  </si>
  <si>
    <t>Price per booking</t>
  </si>
  <si>
    <t>Margin in flight</t>
  </si>
  <si>
    <t>Avg flight rate</t>
  </si>
  <si>
    <t>Avg flights / booking</t>
  </si>
  <si>
    <t>Margin in hotel (package)</t>
  </si>
  <si>
    <t>Take rate In category 1 (Hotel+Flight)</t>
  </si>
  <si>
    <t>Take rate in category 2 (Hotel)</t>
  </si>
  <si>
    <t>Booked trips (Hotel + Flights)</t>
  </si>
  <si>
    <t>Booked trips (Hotel only)</t>
  </si>
  <si>
    <t>Return tickets</t>
  </si>
  <si>
    <t>Limted increment in partner base to control operatioal complexity , control dependencies</t>
  </si>
  <si>
    <t>Bulk booking to limited vendors - to yield higher commissions</t>
  </si>
  <si>
    <t>% of total bookings</t>
  </si>
  <si>
    <t>Overall</t>
  </si>
  <si>
    <t>Revenue</t>
  </si>
  <si>
    <t>Marketing Spend</t>
  </si>
  <si>
    <t>Contribution</t>
  </si>
  <si>
    <t>Absolute</t>
  </si>
  <si>
    <t>Category 1 - Booked trips (Including Flights)</t>
  </si>
  <si>
    <t>Category 2 - Booked trips (Excluding flights)</t>
  </si>
  <si>
    <t>Percentage</t>
  </si>
  <si>
    <t>11 folds GMV would require 11 fold booking volume</t>
  </si>
  <si>
    <t>Avg booking ticket size (without flights) considering previous data</t>
  </si>
  <si>
    <t>Industry average (10-15%) in international geographies, upto 30% margins are possible with local sales team</t>
  </si>
  <si>
    <t>15-40% margins on mass seat buyouts directly from airlines. Conservative estimate</t>
  </si>
  <si>
    <t>Cheap flights bundled in package would be cheaper for customers (atleast 20% customers would agree to buy package with flight tickets)</t>
  </si>
  <si>
    <t>Avg flight ticket cost between DELHI to BEIJING with one month lead time</t>
  </si>
  <si>
    <t>Traveler discount would provide extra edge against competes to attract customers (especially in B2B scenarios)</t>
  </si>
  <si>
    <t>Marketing follows law of dimnishing lead quality - with scale lead conversion ratio will drop</t>
  </si>
  <si>
    <t xml:space="preserve">With marketing scale lead per cost would go down - mass buyouts </t>
  </si>
  <si>
    <t xml:space="preserve">NPS score has to be improved to reach excellent levels as word of mouth is esseneital while scaling up </t>
  </si>
  <si>
    <t>Remarks</t>
  </si>
  <si>
    <t>Marketing follows law of dimnishing lead quality - with scale lead conversion ratio generally drops</t>
  </si>
  <si>
    <t>Travel Triangle Category Plan - China - Mar19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</si>
</sst>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8" formatCode="0.0%"/>
    <numFmt numFmtId="171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i/>
      <sz val="11"/>
      <color theme="4" tint="-0.499984740745262"/>
      <name val="Calibri"/>
      <family val="2"/>
      <scheme val="minor"/>
    </font>
    <font>
      <b/>
      <sz val="11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64">
    <xf numFmtId="0" fontId="0" fillId="0" borderId="0" xfId="0"/>
    <xf numFmtId="0" fontId="3" fillId="0" borderId="0" xfId="0" applyFont="1"/>
    <xf numFmtId="0" fontId="0" fillId="0" borderId="2" xfId="0" applyBorder="1"/>
    <xf numFmtId="17" fontId="3" fillId="0" borderId="2" xfId="0" applyNumberFormat="1" applyFont="1" applyBorder="1" applyAlignment="1">
      <alignment horizontal="center"/>
    </xf>
    <xf numFmtId="17" fontId="3" fillId="3" borderId="2" xfId="0" applyNumberFormat="1" applyFont="1" applyFill="1" applyBorder="1" applyAlignment="1">
      <alignment horizontal="center"/>
    </xf>
    <xf numFmtId="0" fontId="6" fillId="0" borderId="2" xfId="0" applyFont="1" applyBorder="1"/>
    <xf numFmtId="17" fontId="6" fillId="0" borderId="2" xfId="0" applyNumberFormat="1" applyFont="1" applyBorder="1"/>
    <xf numFmtId="17" fontId="6" fillId="3" borderId="2" xfId="0" applyNumberFormat="1" applyFont="1" applyFill="1" applyBorder="1"/>
    <xf numFmtId="3" fontId="0" fillId="0" borderId="2" xfId="0" applyNumberFormat="1" applyBorder="1"/>
    <xf numFmtId="3" fontId="2" fillId="3" borderId="2" xfId="3" applyNumberFormat="1" applyFill="1" applyBorder="1"/>
    <xf numFmtId="0" fontId="0" fillId="3" borderId="2" xfId="0" applyFill="1" applyBorder="1"/>
    <xf numFmtId="171" fontId="0" fillId="0" borderId="2" xfId="1" applyNumberFormat="1" applyFont="1" applyBorder="1"/>
    <xf numFmtId="171" fontId="0" fillId="3" borderId="2" xfId="1" applyNumberFormat="1" applyFont="1" applyFill="1" applyBorder="1"/>
    <xf numFmtId="9" fontId="0" fillId="3" borderId="2" xfId="0" applyNumberFormat="1" applyFill="1" applyBorder="1"/>
    <xf numFmtId="171" fontId="2" fillId="3" borderId="2" xfId="3" applyNumberFormat="1" applyFill="1" applyBorder="1"/>
    <xf numFmtId="9" fontId="2" fillId="3" borderId="2" xfId="3" applyNumberFormat="1" applyFill="1" applyBorder="1"/>
    <xf numFmtId="10" fontId="0" fillId="0" borderId="2" xfId="2" applyNumberFormat="1" applyFont="1" applyBorder="1"/>
    <xf numFmtId="0" fontId="5" fillId="0" borderId="2" xfId="0" applyFont="1" applyBorder="1"/>
    <xf numFmtId="10" fontId="0" fillId="3" borderId="2" xfId="0" applyNumberFormat="1" applyFill="1" applyBorder="1"/>
    <xf numFmtId="171" fontId="0" fillId="0" borderId="2" xfId="0" applyNumberFormat="1" applyBorder="1"/>
    <xf numFmtId="168" fontId="2" fillId="3" borderId="2" xfId="3" applyNumberFormat="1" applyFill="1" applyBorder="1"/>
    <xf numFmtId="171" fontId="0" fillId="3" borderId="2" xfId="0" applyNumberFormat="1" applyFill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71" fontId="7" fillId="3" borderId="2" xfId="1" applyNumberFormat="1" applyFont="1" applyFill="1" applyBorder="1"/>
    <xf numFmtId="9" fontId="7" fillId="3" borderId="2" xfId="2" applyFont="1" applyFill="1" applyBorder="1"/>
    <xf numFmtId="9" fontId="7" fillId="3" borderId="2" xfId="0" applyNumberFormat="1" applyFont="1" applyFill="1" applyBorder="1"/>
    <xf numFmtId="10" fontId="7" fillId="3" borderId="2" xfId="0" applyNumberFormat="1" applyFont="1" applyFill="1" applyBorder="1"/>
    <xf numFmtId="168" fontId="7" fillId="3" borderId="2" xfId="0" applyNumberFormat="1" applyFont="1" applyFill="1" applyBorder="1"/>
    <xf numFmtId="0" fontId="7" fillId="3" borderId="2" xfId="0" applyNumberFormat="1" applyFont="1" applyFill="1" applyBorder="1"/>
    <xf numFmtId="0" fontId="7" fillId="3" borderId="2" xfId="0" applyFont="1" applyFill="1" applyBorder="1"/>
    <xf numFmtId="171" fontId="7" fillId="3" borderId="2" xfId="0" applyNumberFormat="1" applyFont="1" applyFill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center" wrapText="1"/>
    </xf>
    <xf numFmtId="0" fontId="9" fillId="0" borderId="0" xfId="0" applyFont="1" applyAlignment="1">
      <alignment wrapText="1"/>
    </xf>
    <xf numFmtId="171" fontId="9" fillId="0" borderId="0" xfId="0" applyNumberFormat="1" applyFont="1" applyAlignment="1">
      <alignment wrapText="1"/>
    </xf>
    <xf numFmtId="171" fontId="0" fillId="0" borderId="0" xfId="1" applyNumberFormat="1" applyFont="1" applyAlignment="1">
      <alignment wrapText="1"/>
    </xf>
    <xf numFmtId="0" fontId="3" fillId="0" borderId="2" xfId="0" applyFont="1" applyBorder="1" applyAlignment="1"/>
    <xf numFmtId="0" fontId="4" fillId="0" borderId="2" xfId="0" applyFont="1" applyBorder="1" applyAlignment="1"/>
    <xf numFmtId="0" fontId="0" fillId="0" borderId="7" xfId="0" applyBorder="1"/>
    <xf numFmtId="0" fontId="0" fillId="0" borderId="8" xfId="0" applyBorder="1"/>
    <xf numFmtId="17" fontId="3" fillId="3" borderId="8" xfId="0" applyNumberFormat="1" applyFont="1" applyFill="1" applyBorder="1" applyAlignment="1"/>
    <xf numFmtId="17" fontId="3" fillId="0" borderId="8" xfId="0" applyNumberFormat="1" applyFont="1" applyBorder="1" applyAlignment="1"/>
    <xf numFmtId="0" fontId="8" fillId="0" borderId="9" xfId="0" applyFont="1" applyBorder="1" applyAlignment="1">
      <alignment horizontal="center" wrapText="1"/>
    </xf>
    <xf numFmtId="0" fontId="6" fillId="0" borderId="10" xfId="0" applyFont="1" applyBorder="1"/>
    <xf numFmtId="0" fontId="8" fillId="0" borderId="11" xfId="0" applyFont="1" applyBorder="1" applyAlignment="1">
      <alignment horizontal="center" wrapText="1"/>
    </xf>
    <xf numFmtId="0" fontId="0" fillId="0" borderId="10" xfId="0" applyBorder="1"/>
    <xf numFmtId="0" fontId="0" fillId="0" borderId="11" xfId="0" applyBorder="1" applyAlignment="1">
      <alignment wrapText="1"/>
    </xf>
    <xf numFmtId="0" fontId="9" fillId="0" borderId="11" xfId="0" applyFont="1" applyBorder="1" applyAlignment="1">
      <alignment wrapText="1"/>
    </xf>
    <xf numFmtId="0" fontId="3" fillId="0" borderId="10" xfId="0" applyFont="1" applyBorder="1" applyAlignment="1"/>
    <xf numFmtId="0" fontId="4" fillId="0" borderId="10" xfId="0" applyFont="1" applyBorder="1" applyAlignment="1"/>
    <xf numFmtId="171" fontId="9" fillId="0" borderId="11" xfId="0" applyNumberFormat="1" applyFont="1" applyBorder="1" applyAlignment="1">
      <alignment wrapText="1"/>
    </xf>
    <xf numFmtId="0" fontId="5" fillId="0" borderId="10" xfId="0" applyFont="1" applyBorder="1"/>
    <xf numFmtId="0" fontId="0" fillId="0" borderId="12" xfId="0" applyBorder="1"/>
    <xf numFmtId="0" fontId="0" fillId="0" borderId="13" xfId="0" applyBorder="1"/>
    <xf numFmtId="168" fontId="2" fillId="3" borderId="13" xfId="3" applyNumberFormat="1" applyFill="1" applyBorder="1"/>
    <xf numFmtId="171" fontId="0" fillId="3" borderId="13" xfId="1" applyNumberFormat="1" applyFont="1" applyFill="1" applyBorder="1"/>
    <xf numFmtId="10" fontId="0" fillId="0" borderId="13" xfId="2" applyNumberFormat="1" applyFont="1" applyBorder="1"/>
    <xf numFmtId="171" fontId="0" fillId="0" borderId="13" xfId="1" applyNumberFormat="1" applyFont="1" applyBorder="1"/>
    <xf numFmtId="171" fontId="0" fillId="0" borderId="14" xfId="1" applyNumberFormat="1" applyFont="1" applyBorder="1" applyAlignment="1">
      <alignment wrapText="1"/>
    </xf>
  </cellXfs>
  <cellStyles count="4">
    <cellStyle name="Calculation" xfId="3" builtinId="22"/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4</xdr:row>
      <xdr:rowOff>30480</xdr:rowOff>
    </xdr:from>
    <xdr:to>
      <xdr:col>2</xdr:col>
      <xdr:colOff>586740</xdr:colOff>
      <xdr:row>4</xdr:row>
      <xdr:rowOff>160020</xdr:rowOff>
    </xdr:to>
    <xdr:sp macro="" textlink="">
      <xdr:nvSpPr>
        <xdr:cNvPr id="2" name="Isosceles Triangle 1"/>
        <xdr:cNvSpPr/>
      </xdr:nvSpPr>
      <xdr:spPr>
        <a:xfrm>
          <a:off x="3611880" y="769620"/>
          <a:ext cx="129540" cy="129540"/>
        </a:xfrm>
        <a:prstGeom prst="triangle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</xdr:col>
      <xdr:colOff>464820</xdr:colOff>
      <xdr:row>5</xdr:row>
      <xdr:rowOff>30480</xdr:rowOff>
    </xdr:from>
    <xdr:to>
      <xdr:col>2</xdr:col>
      <xdr:colOff>594360</xdr:colOff>
      <xdr:row>5</xdr:row>
      <xdr:rowOff>160020</xdr:rowOff>
    </xdr:to>
    <xdr:sp macro="" textlink="">
      <xdr:nvSpPr>
        <xdr:cNvPr id="3" name="Isosceles Triangle 2"/>
        <xdr:cNvSpPr/>
      </xdr:nvSpPr>
      <xdr:spPr>
        <a:xfrm>
          <a:off x="3619500" y="952500"/>
          <a:ext cx="129540" cy="129540"/>
        </a:xfrm>
        <a:prstGeom prst="triangle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</xdr:col>
      <xdr:colOff>480060</xdr:colOff>
      <xdr:row>21</xdr:row>
      <xdr:rowOff>22860</xdr:rowOff>
    </xdr:from>
    <xdr:to>
      <xdr:col>2</xdr:col>
      <xdr:colOff>609600</xdr:colOff>
      <xdr:row>21</xdr:row>
      <xdr:rowOff>152400</xdr:rowOff>
    </xdr:to>
    <xdr:sp macro="" textlink="">
      <xdr:nvSpPr>
        <xdr:cNvPr id="4" name="Isosceles Triangle 3"/>
        <xdr:cNvSpPr/>
      </xdr:nvSpPr>
      <xdr:spPr>
        <a:xfrm>
          <a:off x="3634740" y="4419600"/>
          <a:ext cx="129540" cy="129540"/>
        </a:xfrm>
        <a:prstGeom prst="triangle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</xdr:col>
      <xdr:colOff>480060</xdr:colOff>
      <xdr:row>23</xdr:row>
      <xdr:rowOff>152400</xdr:rowOff>
    </xdr:from>
    <xdr:to>
      <xdr:col>2</xdr:col>
      <xdr:colOff>609600</xdr:colOff>
      <xdr:row>23</xdr:row>
      <xdr:rowOff>281940</xdr:rowOff>
    </xdr:to>
    <xdr:sp macro="" textlink="">
      <xdr:nvSpPr>
        <xdr:cNvPr id="5" name="Isosceles Triangle 4"/>
        <xdr:cNvSpPr/>
      </xdr:nvSpPr>
      <xdr:spPr>
        <a:xfrm>
          <a:off x="3634740" y="4914900"/>
          <a:ext cx="129540" cy="129540"/>
        </a:xfrm>
        <a:prstGeom prst="triangle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</xdr:col>
      <xdr:colOff>487680</xdr:colOff>
      <xdr:row>34</xdr:row>
      <xdr:rowOff>30480</xdr:rowOff>
    </xdr:from>
    <xdr:to>
      <xdr:col>2</xdr:col>
      <xdr:colOff>617220</xdr:colOff>
      <xdr:row>34</xdr:row>
      <xdr:rowOff>160020</xdr:rowOff>
    </xdr:to>
    <xdr:sp macro="" textlink="">
      <xdr:nvSpPr>
        <xdr:cNvPr id="7" name="Isosceles Triangle 6"/>
        <xdr:cNvSpPr/>
      </xdr:nvSpPr>
      <xdr:spPr>
        <a:xfrm>
          <a:off x="3642360" y="7536180"/>
          <a:ext cx="129540" cy="129540"/>
        </a:xfrm>
        <a:prstGeom prst="triangle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</xdr:col>
      <xdr:colOff>464820</xdr:colOff>
      <xdr:row>26</xdr:row>
      <xdr:rowOff>30480</xdr:rowOff>
    </xdr:from>
    <xdr:to>
      <xdr:col>2</xdr:col>
      <xdr:colOff>594360</xdr:colOff>
      <xdr:row>26</xdr:row>
      <xdr:rowOff>160020</xdr:rowOff>
    </xdr:to>
    <xdr:sp macro="" textlink="">
      <xdr:nvSpPr>
        <xdr:cNvPr id="8" name="Isosceles Triangle 7"/>
        <xdr:cNvSpPr/>
      </xdr:nvSpPr>
      <xdr:spPr>
        <a:xfrm>
          <a:off x="3619500" y="5707380"/>
          <a:ext cx="129540" cy="129540"/>
        </a:xfrm>
        <a:prstGeom prst="triangle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</xdr:col>
      <xdr:colOff>457200</xdr:colOff>
      <xdr:row>29</xdr:row>
      <xdr:rowOff>144780</xdr:rowOff>
    </xdr:from>
    <xdr:to>
      <xdr:col>2</xdr:col>
      <xdr:colOff>586740</xdr:colOff>
      <xdr:row>29</xdr:row>
      <xdr:rowOff>274320</xdr:rowOff>
    </xdr:to>
    <xdr:sp macro="" textlink="">
      <xdr:nvSpPr>
        <xdr:cNvPr id="9" name="Isosceles Triangle 8"/>
        <xdr:cNvSpPr/>
      </xdr:nvSpPr>
      <xdr:spPr>
        <a:xfrm>
          <a:off x="3611880" y="6370320"/>
          <a:ext cx="129540" cy="129540"/>
        </a:xfrm>
        <a:prstGeom prst="triangle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</xdr:col>
      <xdr:colOff>464820</xdr:colOff>
      <xdr:row>27</xdr:row>
      <xdr:rowOff>45720</xdr:rowOff>
    </xdr:from>
    <xdr:to>
      <xdr:col>2</xdr:col>
      <xdr:colOff>594360</xdr:colOff>
      <xdr:row>27</xdr:row>
      <xdr:rowOff>175260</xdr:rowOff>
    </xdr:to>
    <xdr:sp macro="" textlink="">
      <xdr:nvSpPr>
        <xdr:cNvPr id="10" name="Isosceles Triangle 9"/>
        <xdr:cNvSpPr/>
      </xdr:nvSpPr>
      <xdr:spPr>
        <a:xfrm flipV="1">
          <a:off x="3619500" y="5905500"/>
          <a:ext cx="129540" cy="129540"/>
        </a:xfrm>
        <a:prstGeom prst="triangl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</xdr:col>
      <xdr:colOff>464820</xdr:colOff>
      <xdr:row>25</xdr:row>
      <xdr:rowOff>137160</xdr:rowOff>
    </xdr:from>
    <xdr:to>
      <xdr:col>2</xdr:col>
      <xdr:colOff>594360</xdr:colOff>
      <xdr:row>25</xdr:row>
      <xdr:rowOff>266700</xdr:rowOff>
    </xdr:to>
    <xdr:sp macro="" textlink="">
      <xdr:nvSpPr>
        <xdr:cNvPr id="11" name="Isosceles Triangle 10"/>
        <xdr:cNvSpPr/>
      </xdr:nvSpPr>
      <xdr:spPr>
        <a:xfrm flipV="1">
          <a:off x="3619500" y="5448300"/>
          <a:ext cx="129540" cy="129540"/>
        </a:xfrm>
        <a:prstGeom prst="triangl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</xdr:col>
      <xdr:colOff>335280</xdr:colOff>
      <xdr:row>28</xdr:row>
      <xdr:rowOff>38100</xdr:rowOff>
    </xdr:from>
    <xdr:to>
      <xdr:col>2</xdr:col>
      <xdr:colOff>723900</xdr:colOff>
      <xdr:row>28</xdr:row>
      <xdr:rowOff>167640</xdr:rowOff>
    </xdr:to>
    <xdr:sp macro="" textlink="">
      <xdr:nvSpPr>
        <xdr:cNvPr id="12" name="Left-Right Arrow 11"/>
        <xdr:cNvSpPr/>
      </xdr:nvSpPr>
      <xdr:spPr>
        <a:xfrm>
          <a:off x="3489960" y="6080760"/>
          <a:ext cx="388620" cy="129540"/>
        </a:xfrm>
        <a:prstGeom prst="leftRightArrow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</xdr:col>
      <xdr:colOff>320040</xdr:colOff>
      <xdr:row>30</xdr:row>
      <xdr:rowOff>38100</xdr:rowOff>
    </xdr:from>
    <xdr:to>
      <xdr:col>2</xdr:col>
      <xdr:colOff>708660</xdr:colOff>
      <xdr:row>30</xdr:row>
      <xdr:rowOff>167640</xdr:rowOff>
    </xdr:to>
    <xdr:sp macro="" textlink="">
      <xdr:nvSpPr>
        <xdr:cNvPr id="13" name="Left-Right Arrow 12"/>
        <xdr:cNvSpPr/>
      </xdr:nvSpPr>
      <xdr:spPr>
        <a:xfrm>
          <a:off x="3474720" y="6629400"/>
          <a:ext cx="388620" cy="129540"/>
        </a:xfrm>
        <a:prstGeom prst="leftRightArrow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</xdr:col>
      <xdr:colOff>457200</xdr:colOff>
      <xdr:row>31</xdr:row>
      <xdr:rowOff>160020</xdr:rowOff>
    </xdr:from>
    <xdr:to>
      <xdr:col>2</xdr:col>
      <xdr:colOff>586740</xdr:colOff>
      <xdr:row>31</xdr:row>
      <xdr:rowOff>289560</xdr:rowOff>
    </xdr:to>
    <xdr:sp macro="" textlink="">
      <xdr:nvSpPr>
        <xdr:cNvPr id="14" name="Isosceles Triangle 13"/>
        <xdr:cNvSpPr/>
      </xdr:nvSpPr>
      <xdr:spPr>
        <a:xfrm>
          <a:off x="3611880" y="6934200"/>
          <a:ext cx="129540" cy="129540"/>
        </a:xfrm>
        <a:prstGeom prst="triangle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</xdr:col>
      <xdr:colOff>464820</xdr:colOff>
      <xdr:row>32</xdr:row>
      <xdr:rowOff>15240</xdr:rowOff>
    </xdr:from>
    <xdr:to>
      <xdr:col>2</xdr:col>
      <xdr:colOff>594360</xdr:colOff>
      <xdr:row>32</xdr:row>
      <xdr:rowOff>144780</xdr:rowOff>
    </xdr:to>
    <xdr:sp macro="" textlink="">
      <xdr:nvSpPr>
        <xdr:cNvPr id="15" name="Isosceles Triangle 14"/>
        <xdr:cNvSpPr/>
      </xdr:nvSpPr>
      <xdr:spPr>
        <a:xfrm>
          <a:off x="3619500" y="7155180"/>
          <a:ext cx="129540" cy="129540"/>
        </a:xfrm>
        <a:prstGeom prst="triangle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5"/>
  <sheetViews>
    <sheetView tabSelected="1" workbookViewId="0">
      <selection activeCell="B1" sqref="B1"/>
    </sheetView>
  </sheetViews>
  <sheetFormatPr defaultRowHeight="14.4" x14ac:dyDescent="0.3"/>
  <cols>
    <col min="2" max="2" width="37.109375" customWidth="1"/>
    <col min="3" max="3" width="16.6640625" customWidth="1"/>
    <col min="4" max="4" width="11.6640625" bestFit="1" customWidth="1"/>
    <col min="5" max="5" width="11.21875" bestFit="1" customWidth="1"/>
    <col min="6" max="6" width="10.44140625" bestFit="1" customWidth="1"/>
    <col min="7" max="7" width="9.77734375" bestFit="1" customWidth="1"/>
    <col min="8" max="8" width="66.5546875" customWidth="1"/>
  </cols>
  <sheetData>
    <row r="1" spans="2:8" x14ac:dyDescent="0.3">
      <c r="B1" s="1" t="s">
        <v>48</v>
      </c>
    </row>
    <row r="2" spans="2:8" ht="15" thickBot="1" x14ac:dyDescent="0.35"/>
    <row r="3" spans="2:8" x14ac:dyDescent="0.3">
      <c r="B3" s="43"/>
      <c r="C3" s="44"/>
      <c r="D3" s="45">
        <v>43525</v>
      </c>
      <c r="E3" s="45"/>
      <c r="F3" s="46">
        <v>43160</v>
      </c>
      <c r="G3" s="46"/>
      <c r="H3" s="47" t="s">
        <v>46</v>
      </c>
    </row>
    <row r="4" spans="2:8" x14ac:dyDescent="0.3">
      <c r="B4" s="48" t="s">
        <v>0</v>
      </c>
      <c r="C4" s="5"/>
      <c r="D4" s="7" t="s">
        <v>35</v>
      </c>
      <c r="E4" s="7" t="s">
        <v>32</v>
      </c>
      <c r="F4" s="5" t="s">
        <v>35</v>
      </c>
      <c r="G4" s="6" t="s">
        <v>32</v>
      </c>
      <c r="H4" s="49"/>
    </row>
    <row r="5" spans="2:8" x14ac:dyDescent="0.3">
      <c r="B5" s="50" t="s">
        <v>12</v>
      </c>
      <c r="C5" s="2"/>
      <c r="D5" s="9">
        <f>D7*D6</f>
        <v>300240000</v>
      </c>
      <c r="E5" s="10"/>
      <c r="F5" s="8">
        <v>27756261</v>
      </c>
      <c r="G5" s="8"/>
      <c r="H5" s="51"/>
    </row>
    <row r="6" spans="2:8" x14ac:dyDescent="0.3">
      <c r="B6" s="50" t="s">
        <v>11</v>
      </c>
      <c r="C6" s="2"/>
      <c r="D6" s="25">
        <v>8340</v>
      </c>
      <c r="E6" s="10"/>
      <c r="F6" s="11">
        <v>773</v>
      </c>
      <c r="G6" s="11"/>
      <c r="H6" s="52" t="s">
        <v>36</v>
      </c>
    </row>
    <row r="7" spans="2:8" x14ac:dyDescent="0.3">
      <c r="B7" s="50" t="s">
        <v>15</v>
      </c>
      <c r="C7" s="2"/>
      <c r="D7" s="25">
        <v>36000</v>
      </c>
      <c r="E7" s="10"/>
      <c r="F7" s="11">
        <f>F5/F6</f>
        <v>35907.194049159123</v>
      </c>
      <c r="G7" s="11"/>
      <c r="H7" s="52" t="s">
        <v>37</v>
      </c>
    </row>
    <row r="8" spans="2:8" ht="28.8" x14ac:dyDescent="0.3">
      <c r="B8" s="50" t="s">
        <v>19</v>
      </c>
      <c r="C8" s="2"/>
      <c r="D8" s="26">
        <v>0.12</v>
      </c>
      <c r="E8" s="13"/>
      <c r="F8" s="11"/>
      <c r="G8" s="11"/>
      <c r="H8" s="52" t="s">
        <v>38</v>
      </c>
    </row>
    <row r="9" spans="2:8" ht="28.8" x14ac:dyDescent="0.3">
      <c r="B9" s="50" t="s">
        <v>16</v>
      </c>
      <c r="C9" s="2"/>
      <c r="D9" s="26">
        <v>0.05</v>
      </c>
      <c r="E9" s="13"/>
      <c r="F9" s="11"/>
      <c r="G9" s="11"/>
      <c r="H9" s="52" t="s">
        <v>39</v>
      </c>
    </row>
    <row r="10" spans="2:8" x14ac:dyDescent="0.3">
      <c r="B10" s="53" t="s">
        <v>33</v>
      </c>
      <c r="C10" s="41"/>
      <c r="D10" s="41"/>
      <c r="E10" s="41"/>
      <c r="F10" s="41"/>
      <c r="G10" s="41"/>
      <c r="H10" s="52"/>
    </row>
    <row r="11" spans="2:8" ht="28.8" x14ac:dyDescent="0.3">
      <c r="B11" s="50" t="s">
        <v>27</v>
      </c>
      <c r="C11" s="2"/>
      <c r="D11" s="27">
        <v>0.2</v>
      </c>
      <c r="E11" s="13"/>
      <c r="F11" s="11"/>
      <c r="G11" s="11"/>
      <c r="H11" s="52" t="s">
        <v>40</v>
      </c>
    </row>
    <row r="12" spans="2:8" x14ac:dyDescent="0.3">
      <c r="B12" s="50" t="s">
        <v>22</v>
      </c>
      <c r="C12" s="2"/>
      <c r="D12" s="14">
        <f>D11*$D$6</f>
        <v>1668</v>
      </c>
      <c r="E12" s="13"/>
      <c r="F12" s="11"/>
      <c r="G12" s="11"/>
      <c r="H12" s="52"/>
    </row>
    <row r="13" spans="2:8" x14ac:dyDescent="0.3">
      <c r="B13" s="50" t="s">
        <v>18</v>
      </c>
      <c r="C13" s="2"/>
      <c r="D13" s="25">
        <v>2</v>
      </c>
      <c r="E13" s="10"/>
      <c r="F13" s="11"/>
      <c r="G13" s="11"/>
      <c r="H13" s="52" t="s">
        <v>24</v>
      </c>
    </row>
    <row r="14" spans="2:8" x14ac:dyDescent="0.3">
      <c r="B14" s="50" t="s">
        <v>17</v>
      </c>
      <c r="C14" s="2"/>
      <c r="D14" s="25">
        <v>20000</v>
      </c>
      <c r="E14" s="10"/>
      <c r="F14" s="11"/>
      <c r="G14" s="11"/>
      <c r="H14" s="52" t="s">
        <v>41</v>
      </c>
    </row>
    <row r="15" spans="2:8" x14ac:dyDescent="0.3">
      <c r="B15" s="50" t="s">
        <v>20</v>
      </c>
      <c r="C15" s="2"/>
      <c r="D15" s="14">
        <f>(D12*D13*D14*D9)+(D8*D12*D7)</f>
        <v>10541760</v>
      </c>
      <c r="E15" s="10"/>
      <c r="F15" s="11"/>
      <c r="G15" s="11"/>
      <c r="H15" s="52"/>
    </row>
    <row r="16" spans="2:8" x14ac:dyDescent="0.3">
      <c r="B16" s="53" t="s">
        <v>34</v>
      </c>
      <c r="C16" s="41"/>
      <c r="D16" s="41"/>
      <c r="E16" s="41"/>
      <c r="F16" s="41"/>
      <c r="G16" s="41"/>
      <c r="H16" s="52"/>
    </row>
    <row r="17" spans="2:8" x14ac:dyDescent="0.3">
      <c r="B17" s="50" t="s">
        <v>27</v>
      </c>
      <c r="C17" s="2"/>
      <c r="D17" s="15">
        <f>1-D11</f>
        <v>0.8</v>
      </c>
      <c r="E17" s="10"/>
      <c r="F17" s="2"/>
      <c r="G17" s="2"/>
      <c r="H17" s="52"/>
    </row>
    <row r="18" spans="2:8" x14ac:dyDescent="0.3">
      <c r="B18" s="50" t="s">
        <v>23</v>
      </c>
      <c r="C18" s="2"/>
      <c r="D18" s="14">
        <f>D17*$D$6</f>
        <v>6672</v>
      </c>
      <c r="E18" s="10"/>
      <c r="F18" s="11"/>
      <c r="G18" s="11"/>
      <c r="H18" s="52"/>
    </row>
    <row r="19" spans="2:8" x14ac:dyDescent="0.3">
      <c r="B19" s="50" t="s">
        <v>21</v>
      </c>
      <c r="C19" s="2"/>
      <c r="D19" s="14">
        <f>D8*D18*D7</f>
        <v>28823040</v>
      </c>
      <c r="E19" s="13"/>
      <c r="F19" s="11"/>
      <c r="G19" s="11"/>
      <c r="H19" s="52"/>
    </row>
    <row r="20" spans="2:8" x14ac:dyDescent="0.3">
      <c r="B20" s="53" t="s">
        <v>28</v>
      </c>
      <c r="C20" s="41"/>
      <c r="D20" s="41"/>
      <c r="E20" s="41"/>
      <c r="F20" s="41"/>
      <c r="G20" s="41"/>
      <c r="H20" s="52"/>
    </row>
    <row r="21" spans="2:8" x14ac:dyDescent="0.3">
      <c r="B21" s="54" t="s">
        <v>29</v>
      </c>
      <c r="C21" s="42"/>
      <c r="D21" s="42"/>
      <c r="E21" s="42"/>
      <c r="F21" s="42"/>
      <c r="G21" s="42"/>
      <c r="H21" s="52"/>
    </row>
    <row r="22" spans="2:8" x14ac:dyDescent="0.3">
      <c r="B22" s="50" t="s">
        <v>1</v>
      </c>
      <c r="C22" s="2"/>
      <c r="D22" s="15">
        <f>(D19+D15)/D5</f>
        <v>0.13111111111111112</v>
      </c>
      <c r="E22" s="12">
        <f>D22*$D$5</f>
        <v>39364800</v>
      </c>
      <c r="F22" s="16">
        <v>7.3200000000000001E-2</v>
      </c>
      <c r="G22" s="11">
        <f>F22*$F$5</f>
        <v>2031758.3052000001</v>
      </c>
      <c r="H22" s="55"/>
    </row>
    <row r="23" spans="2:8" x14ac:dyDescent="0.3">
      <c r="B23" s="54" t="s">
        <v>14</v>
      </c>
      <c r="C23" s="42"/>
      <c r="D23" s="42"/>
      <c r="E23" s="42"/>
      <c r="F23" s="42"/>
      <c r="G23" s="42"/>
      <c r="H23" s="55"/>
    </row>
    <row r="24" spans="2:8" ht="28.8" x14ac:dyDescent="0.3">
      <c r="B24" s="56" t="s">
        <v>2</v>
      </c>
      <c r="C24" s="17"/>
      <c r="D24" s="28">
        <v>5.0000000000000001E-3</v>
      </c>
      <c r="E24" s="12">
        <f>D24*$D$5</f>
        <v>1501200</v>
      </c>
      <c r="F24" s="16">
        <v>2.9999999999999997E-4</v>
      </c>
      <c r="G24" s="11">
        <f>F24*$F$5</f>
        <v>8326.8782999999985</v>
      </c>
      <c r="H24" s="52" t="s">
        <v>42</v>
      </c>
    </row>
    <row r="25" spans="2:8" x14ac:dyDescent="0.3">
      <c r="B25" s="56" t="s">
        <v>30</v>
      </c>
      <c r="C25" s="17"/>
      <c r="D25" s="18"/>
      <c r="E25" s="12"/>
      <c r="F25" s="16"/>
      <c r="G25" s="11"/>
      <c r="H25" s="52"/>
    </row>
    <row r="26" spans="2:8" ht="28.8" x14ac:dyDescent="0.3">
      <c r="B26" s="50" t="s">
        <v>6</v>
      </c>
      <c r="C26" s="2"/>
      <c r="D26" s="29">
        <v>0.06</v>
      </c>
      <c r="E26" s="10"/>
      <c r="F26" s="16">
        <v>7.0999999999999994E-2</v>
      </c>
      <c r="G26" s="11">
        <f>F26*$F$5</f>
        <v>1970694.5309999997</v>
      </c>
      <c r="H26" s="52" t="s">
        <v>47</v>
      </c>
    </row>
    <row r="27" spans="2:8" x14ac:dyDescent="0.3">
      <c r="B27" s="50" t="s">
        <v>13</v>
      </c>
      <c r="C27" s="2"/>
      <c r="D27" s="14">
        <f>D6/D26</f>
        <v>139000</v>
      </c>
      <c r="E27" s="10"/>
      <c r="F27" s="11">
        <v>10886</v>
      </c>
      <c r="G27" s="11"/>
      <c r="H27" s="52"/>
    </row>
    <row r="28" spans="2:8" x14ac:dyDescent="0.3">
      <c r="B28" s="50" t="s">
        <v>7</v>
      </c>
      <c r="C28" s="2"/>
      <c r="D28" s="30">
        <v>75</v>
      </c>
      <c r="E28" s="10"/>
      <c r="F28" s="2">
        <v>96</v>
      </c>
      <c r="G28" s="2"/>
      <c r="H28" s="52" t="s">
        <v>44</v>
      </c>
    </row>
    <row r="29" spans="2:8" x14ac:dyDescent="0.3">
      <c r="B29" s="50" t="s">
        <v>3</v>
      </c>
      <c r="C29" s="2"/>
      <c r="D29" s="20">
        <f>E29/D5</f>
        <v>3.4722222222222224E-2</v>
      </c>
      <c r="E29" s="21">
        <f>D28*D27</f>
        <v>10425000</v>
      </c>
      <c r="F29" s="16">
        <f>G29/F5</f>
        <v>3.7651180755217714E-2</v>
      </c>
      <c r="G29" s="19">
        <f>F28*F27</f>
        <v>1045056</v>
      </c>
      <c r="H29" s="52"/>
    </row>
    <row r="30" spans="2:8" ht="28.8" x14ac:dyDescent="0.3">
      <c r="B30" s="50" t="s">
        <v>10</v>
      </c>
      <c r="C30" s="2"/>
      <c r="D30" s="31">
        <v>50</v>
      </c>
      <c r="E30" s="10"/>
      <c r="F30" s="2">
        <v>21</v>
      </c>
      <c r="G30" s="2"/>
      <c r="H30" s="52" t="s">
        <v>45</v>
      </c>
    </row>
    <row r="31" spans="2:8" x14ac:dyDescent="0.3">
      <c r="B31" s="56" t="s">
        <v>4</v>
      </c>
      <c r="C31" s="17"/>
      <c r="D31" s="29">
        <v>0.02</v>
      </c>
      <c r="E31" s="12">
        <f>D31*$D$5</f>
        <v>6004800</v>
      </c>
      <c r="F31" s="16">
        <v>1.9800000000000002E-2</v>
      </c>
      <c r="G31" s="11">
        <f>F31*$F$5</f>
        <v>549573.9678000001</v>
      </c>
      <c r="H31" s="52"/>
    </row>
    <row r="32" spans="2:8" ht="28.8" x14ac:dyDescent="0.3">
      <c r="B32" s="50" t="s">
        <v>8</v>
      </c>
      <c r="C32" s="2"/>
      <c r="D32" s="32">
        <f>D6/D33</f>
        <v>83.4</v>
      </c>
      <c r="E32" s="10"/>
      <c r="F32" s="2">
        <v>63</v>
      </c>
      <c r="G32" s="2"/>
      <c r="H32" s="52" t="s">
        <v>25</v>
      </c>
    </row>
    <row r="33" spans="2:8" x14ac:dyDescent="0.3">
      <c r="B33" s="50" t="s">
        <v>9</v>
      </c>
      <c r="C33" s="2"/>
      <c r="D33" s="31">
        <v>100</v>
      </c>
      <c r="E33" s="10"/>
      <c r="F33" s="2">
        <v>12.3</v>
      </c>
      <c r="G33" s="2"/>
      <c r="H33" s="52" t="s">
        <v>26</v>
      </c>
    </row>
    <row r="34" spans="2:8" x14ac:dyDescent="0.3">
      <c r="B34" s="54" t="s">
        <v>31</v>
      </c>
      <c r="C34" s="42"/>
      <c r="D34" s="42"/>
      <c r="E34" s="42"/>
      <c r="F34" s="42"/>
      <c r="G34" s="42"/>
      <c r="H34" s="51"/>
    </row>
    <row r="35" spans="2:8" ht="15" thickBot="1" x14ac:dyDescent="0.35">
      <c r="B35" s="57" t="s">
        <v>5</v>
      </c>
      <c r="C35" s="58"/>
      <c r="D35" s="59">
        <f>D22-(D24+D29+D31)</f>
        <v>7.1388888888888904E-2</v>
      </c>
      <c r="E35" s="60">
        <f>D35*$D$5</f>
        <v>21433800.000000004</v>
      </c>
      <c r="F35" s="61">
        <v>1.5299999999999999E-2</v>
      </c>
      <c r="G35" s="62">
        <f>F35*$F$5</f>
        <v>424670.79329999996</v>
      </c>
      <c r="H35" s="63"/>
    </row>
  </sheetData>
  <mergeCells count="1">
    <mergeCell ref="H3:H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35"/>
  <sheetViews>
    <sheetView topLeftCell="A17" workbookViewId="0">
      <selection activeCell="B44" sqref="B44"/>
    </sheetView>
  </sheetViews>
  <sheetFormatPr defaultRowHeight="14.4" x14ac:dyDescent="0.3"/>
  <cols>
    <col min="2" max="2" width="33.21875" bestFit="1" customWidth="1"/>
    <col min="3" max="3" width="10.88671875" bestFit="1" customWidth="1"/>
    <col min="4" max="4" width="9.77734375" bestFit="1" customWidth="1"/>
    <col min="5" max="5" width="10.88671875" bestFit="1" customWidth="1"/>
    <col min="6" max="6" width="9.77734375" bestFit="1" customWidth="1"/>
    <col min="7" max="7" width="10.88671875" bestFit="1" customWidth="1"/>
    <col min="8" max="8" width="9.77734375" bestFit="1" customWidth="1"/>
    <col min="9" max="9" width="11.6640625" bestFit="1" customWidth="1"/>
    <col min="10" max="10" width="11.21875" bestFit="1" customWidth="1"/>
    <col min="11" max="11" width="78.21875" style="36" customWidth="1"/>
  </cols>
  <sheetData>
    <row r="3" spans="2:11" x14ac:dyDescent="0.3">
      <c r="B3" s="2"/>
      <c r="C3" s="3">
        <v>43101</v>
      </c>
      <c r="D3" s="3"/>
      <c r="E3" s="3">
        <v>43132</v>
      </c>
      <c r="F3" s="3"/>
      <c r="G3" s="3">
        <v>43160</v>
      </c>
      <c r="H3" s="3"/>
      <c r="I3" s="4">
        <v>43525</v>
      </c>
      <c r="J3" s="4"/>
      <c r="K3" s="37" t="s">
        <v>46</v>
      </c>
    </row>
    <row r="4" spans="2:11" x14ac:dyDescent="0.3">
      <c r="B4" s="5" t="s">
        <v>0</v>
      </c>
      <c r="C4" s="5" t="s">
        <v>35</v>
      </c>
      <c r="D4" s="6" t="s">
        <v>32</v>
      </c>
      <c r="E4" s="5" t="s">
        <v>35</v>
      </c>
      <c r="F4" s="6" t="s">
        <v>32</v>
      </c>
      <c r="G4" s="5" t="s">
        <v>35</v>
      </c>
      <c r="H4" s="6" t="s">
        <v>32</v>
      </c>
      <c r="I4" s="7" t="s">
        <v>35</v>
      </c>
      <c r="J4" s="7" t="s">
        <v>32</v>
      </c>
      <c r="K4" s="37"/>
    </row>
    <row r="5" spans="2:11" x14ac:dyDescent="0.3">
      <c r="B5" s="2" t="s">
        <v>12</v>
      </c>
      <c r="C5" s="8">
        <v>26789399</v>
      </c>
      <c r="D5" s="8"/>
      <c r="E5" s="8">
        <v>22673666</v>
      </c>
      <c r="F5" s="8"/>
      <c r="G5" s="8">
        <v>27756261</v>
      </c>
      <c r="H5" s="8"/>
      <c r="I5" s="9">
        <f>I7*I6</f>
        <v>300240000</v>
      </c>
      <c r="J5" s="10"/>
    </row>
    <row r="6" spans="2:11" x14ac:dyDescent="0.3">
      <c r="B6" s="2" t="s">
        <v>11</v>
      </c>
      <c r="C6" s="11">
        <v>705</v>
      </c>
      <c r="D6" s="11"/>
      <c r="E6" s="11">
        <v>600</v>
      </c>
      <c r="F6" s="11"/>
      <c r="G6" s="11">
        <v>773</v>
      </c>
      <c r="H6" s="11"/>
      <c r="I6" s="25">
        <v>8340</v>
      </c>
      <c r="J6" s="10"/>
      <c r="K6" s="38" t="s">
        <v>36</v>
      </c>
    </row>
    <row r="7" spans="2:11" x14ac:dyDescent="0.3">
      <c r="B7" s="2" t="s">
        <v>15</v>
      </c>
      <c r="C7" s="11">
        <f>C5/C6</f>
        <v>37999.147517730496</v>
      </c>
      <c r="D7" s="11"/>
      <c r="E7" s="11">
        <f>E5/E6</f>
        <v>37789.443333333336</v>
      </c>
      <c r="F7" s="11"/>
      <c r="G7" s="11">
        <f>G5/G6</f>
        <v>35907.194049159123</v>
      </c>
      <c r="H7" s="11"/>
      <c r="I7" s="25">
        <v>36000</v>
      </c>
      <c r="J7" s="10"/>
      <c r="K7" s="38" t="s">
        <v>37</v>
      </c>
    </row>
    <row r="8" spans="2:11" ht="28.8" x14ac:dyDescent="0.3">
      <c r="B8" s="2" t="s">
        <v>19</v>
      </c>
      <c r="C8" s="11"/>
      <c r="D8" s="11"/>
      <c r="E8" s="11"/>
      <c r="F8" s="11"/>
      <c r="G8" s="11"/>
      <c r="H8" s="11"/>
      <c r="I8" s="26">
        <v>0.12</v>
      </c>
      <c r="J8" s="13"/>
      <c r="K8" s="38" t="s">
        <v>38</v>
      </c>
    </row>
    <row r="9" spans="2:11" x14ac:dyDescent="0.3">
      <c r="B9" s="2" t="s">
        <v>16</v>
      </c>
      <c r="C9" s="11"/>
      <c r="D9" s="11"/>
      <c r="E9" s="11"/>
      <c r="F9" s="11"/>
      <c r="G9" s="11"/>
      <c r="H9" s="11"/>
      <c r="I9" s="26">
        <v>0.05</v>
      </c>
      <c r="J9" s="13"/>
      <c r="K9" s="38" t="s">
        <v>39</v>
      </c>
    </row>
    <row r="10" spans="2:11" x14ac:dyDescent="0.3">
      <c r="B10" s="22" t="s">
        <v>33</v>
      </c>
      <c r="C10" s="23"/>
      <c r="D10" s="23"/>
      <c r="E10" s="23"/>
      <c r="F10" s="23"/>
      <c r="G10" s="23"/>
      <c r="H10" s="23"/>
      <c r="I10" s="23"/>
      <c r="J10" s="24"/>
      <c r="K10" s="38"/>
    </row>
    <row r="11" spans="2:11" ht="28.8" x14ac:dyDescent="0.3">
      <c r="B11" s="2" t="s">
        <v>27</v>
      </c>
      <c r="C11" s="11"/>
      <c r="D11" s="11"/>
      <c r="E11" s="11"/>
      <c r="F11" s="11"/>
      <c r="G11" s="11"/>
      <c r="H11" s="11"/>
      <c r="I11" s="27">
        <v>0.2</v>
      </c>
      <c r="J11" s="13"/>
      <c r="K11" s="38" t="s">
        <v>40</v>
      </c>
    </row>
    <row r="12" spans="2:11" x14ac:dyDescent="0.3">
      <c r="B12" s="2" t="s">
        <v>22</v>
      </c>
      <c r="C12" s="11"/>
      <c r="D12" s="11"/>
      <c r="E12" s="11"/>
      <c r="F12" s="11"/>
      <c r="G12" s="11"/>
      <c r="H12" s="11"/>
      <c r="I12" s="14">
        <f>I11*$I$6</f>
        <v>1668</v>
      </c>
      <c r="J12" s="13"/>
      <c r="K12" s="38"/>
    </row>
    <row r="13" spans="2:11" x14ac:dyDescent="0.3">
      <c r="B13" s="2" t="s">
        <v>18</v>
      </c>
      <c r="C13" s="11"/>
      <c r="D13" s="11"/>
      <c r="E13" s="11"/>
      <c r="F13" s="11"/>
      <c r="G13" s="11"/>
      <c r="H13" s="11"/>
      <c r="I13" s="25">
        <v>2</v>
      </c>
      <c r="J13" s="10"/>
      <c r="K13" s="38" t="s">
        <v>24</v>
      </c>
    </row>
    <row r="14" spans="2:11" x14ac:dyDescent="0.3">
      <c r="B14" s="2" t="s">
        <v>17</v>
      </c>
      <c r="C14" s="11"/>
      <c r="D14" s="11"/>
      <c r="E14" s="11"/>
      <c r="F14" s="11"/>
      <c r="G14" s="11"/>
      <c r="H14" s="11"/>
      <c r="I14" s="25">
        <v>20000</v>
      </c>
      <c r="J14" s="10"/>
      <c r="K14" s="38" t="s">
        <v>41</v>
      </c>
    </row>
    <row r="15" spans="2:11" x14ac:dyDescent="0.3">
      <c r="B15" s="2" t="s">
        <v>20</v>
      </c>
      <c r="C15" s="11"/>
      <c r="D15" s="11"/>
      <c r="E15" s="11"/>
      <c r="F15" s="11"/>
      <c r="G15" s="11"/>
      <c r="H15" s="11"/>
      <c r="I15" s="14">
        <f>(I12*I13*I14*I9)+(I8*I12*I7)</f>
        <v>10541760</v>
      </c>
      <c r="J15" s="10"/>
      <c r="K15" s="38"/>
    </row>
    <row r="16" spans="2:11" x14ac:dyDescent="0.3">
      <c r="B16" s="22" t="s">
        <v>34</v>
      </c>
      <c r="C16" s="23"/>
      <c r="D16" s="23"/>
      <c r="E16" s="23"/>
      <c r="F16" s="23"/>
      <c r="G16" s="23"/>
      <c r="H16" s="23"/>
      <c r="I16" s="23"/>
      <c r="J16" s="24"/>
      <c r="K16" s="38"/>
    </row>
    <row r="17" spans="2:11" x14ac:dyDescent="0.3">
      <c r="B17" s="2" t="s">
        <v>27</v>
      </c>
      <c r="C17" s="2"/>
      <c r="D17" s="2"/>
      <c r="E17" s="2"/>
      <c r="F17" s="2"/>
      <c r="G17" s="2"/>
      <c r="H17" s="2"/>
      <c r="I17" s="15">
        <f>1-I11</f>
        <v>0.8</v>
      </c>
      <c r="J17" s="10"/>
      <c r="K17" s="38"/>
    </row>
    <row r="18" spans="2:11" x14ac:dyDescent="0.3">
      <c r="B18" s="2" t="s">
        <v>23</v>
      </c>
      <c r="C18" s="11"/>
      <c r="D18" s="11"/>
      <c r="E18" s="11"/>
      <c r="F18" s="11"/>
      <c r="G18" s="11"/>
      <c r="H18" s="11"/>
      <c r="I18" s="14">
        <f>I17*$I$6</f>
        <v>6672</v>
      </c>
      <c r="J18" s="10"/>
      <c r="K18" s="38"/>
    </row>
    <row r="19" spans="2:11" x14ac:dyDescent="0.3">
      <c r="B19" s="2" t="s">
        <v>21</v>
      </c>
      <c r="C19" s="11"/>
      <c r="D19" s="11"/>
      <c r="E19" s="11"/>
      <c r="F19" s="11"/>
      <c r="G19" s="11"/>
      <c r="H19" s="11"/>
      <c r="I19" s="14">
        <f>I8*I18*I7</f>
        <v>28823040</v>
      </c>
      <c r="J19" s="13"/>
      <c r="K19" s="38"/>
    </row>
    <row r="20" spans="2:11" x14ac:dyDescent="0.3">
      <c r="B20" s="22" t="s">
        <v>28</v>
      </c>
      <c r="C20" s="23"/>
      <c r="D20" s="23"/>
      <c r="E20" s="23"/>
      <c r="F20" s="23"/>
      <c r="G20" s="23"/>
      <c r="H20" s="23"/>
      <c r="I20" s="23"/>
      <c r="J20" s="24"/>
      <c r="K20" s="38"/>
    </row>
    <row r="21" spans="2:11" x14ac:dyDescent="0.3">
      <c r="B21" s="33" t="s">
        <v>29</v>
      </c>
      <c r="C21" s="34"/>
      <c r="D21" s="34"/>
      <c r="E21" s="34"/>
      <c r="F21" s="34"/>
      <c r="G21" s="34"/>
      <c r="H21" s="34"/>
      <c r="I21" s="34"/>
      <c r="J21" s="35"/>
      <c r="K21" s="38"/>
    </row>
    <row r="22" spans="2:11" x14ac:dyDescent="0.3">
      <c r="B22" s="2" t="s">
        <v>1</v>
      </c>
      <c r="C22" s="16">
        <v>7.1300000000000002E-2</v>
      </c>
      <c r="D22" s="11">
        <f>C22*$C$5</f>
        <v>1910084.1487</v>
      </c>
      <c r="E22" s="16">
        <v>7.0699999999999999E-2</v>
      </c>
      <c r="F22" s="11">
        <f>E22*$E$5</f>
        <v>1603028.1861999999</v>
      </c>
      <c r="G22" s="16">
        <v>7.3200000000000001E-2</v>
      </c>
      <c r="H22" s="11">
        <f>G22*$G$5</f>
        <v>2031758.3052000001</v>
      </c>
      <c r="I22" s="15">
        <f>(I19+I15)/I5</f>
        <v>0.13111111111111112</v>
      </c>
      <c r="J22" s="12">
        <f>I22*$I$5</f>
        <v>39364800</v>
      </c>
      <c r="K22" s="39"/>
    </row>
    <row r="23" spans="2:11" x14ac:dyDescent="0.3">
      <c r="B23" s="33" t="s">
        <v>14</v>
      </c>
      <c r="C23" s="34"/>
      <c r="D23" s="34"/>
      <c r="E23" s="34"/>
      <c r="F23" s="34"/>
      <c r="G23" s="34"/>
      <c r="H23" s="34"/>
      <c r="I23" s="34"/>
      <c r="J23" s="35"/>
      <c r="K23" s="39"/>
    </row>
    <row r="24" spans="2:11" ht="28.8" x14ac:dyDescent="0.3">
      <c r="B24" s="17" t="s">
        <v>2</v>
      </c>
      <c r="C24" s="16">
        <v>5.1999999999999998E-3</v>
      </c>
      <c r="D24" s="11">
        <f>C24*$C$5</f>
        <v>139304.87479999999</v>
      </c>
      <c r="E24" s="16">
        <v>2.0999999999999999E-3</v>
      </c>
      <c r="F24" s="11">
        <f>E24*$E$5</f>
        <v>47614.698599999996</v>
      </c>
      <c r="G24" s="16">
        <v>2.9999999999999997E-4</v>
      </c>
      <c r="H24" s="11">
        <f>G24*$G$5</f>
        <v>8326.8782999999985</v>
      </c>
      <c r="I24" s="28">
        <v>5.0000000000000001E-3</v>
      </c>
      <c r="J24" s="12">
        <f>I24*$I$5</f>
        <v>1501200</v>
      </c>
      <c r="K24" s="38" t="s">
        <v>42</v>
      </c>
    </row>
    <row r="25" spans="2:11" x14ac:dyDescent="0.3">
      <c r="B25" s="17" t="s">
        <v>30</v>
      </c>
      <c r="C25" s="16"/>
      <c r="D25" s="11"/>
      <c r="E25" s="16"/>
      <c r="F25" s="11"/>
      <c r="G25" s="16"/>
      <c r="H25" s="11"/>
      <c r="I25" s="18"/>
      <c r="J25" s="12"/>
      <c r="K25" s="38"/>
    </row>
    <row r="26" spans="2:11" x14ac:dyDescent="0.3">
      <c r="B26" s="2" t="s">
        <v>6</v>
      </c>
      <c r="C26" s="16">
        <v>7.8E-2</v>
      </c>
      <c r="D26" s="11">
        <f>C26*$C$5</f>
        <v>2089573.122</v>
      </c>
      <c r="E26" s="16">
        <v>6.2E-2</v>
      </c>
      <c r="F26" s="11">
        <f>E26*$E$5</f>
        <v>1405767.2919999999</v>
      </c>
      <c r="G26" s="16">
        <v>7.0999999999999994E-2</v>
      </c>
      <c r="H26" s="11">
        <f>G26*$G$5</f>
        <v>1970694.5309999997</v>
      </c>
      <c r="I26" s="29">
        <v>0.06</v>
      </c>
      <c r="J26" s="10"/>
      <c r="K26" s="38" t="s">
        <v>43</v>
      </c>
    </row>
    <row r="27" spans="2:11" x14ac:dyDescent="0.3">
      <c r="B27" s="2" t="s">
        <v>13</v>
      </c>
      <c r="C27" s="11">
        <v>9036</v>
      </c>
      <c r="D27" s="11"/>
      <c r="E27" s="11">
        <v>9677</v>
      </c>
      <c r="F27" s="11"/>
      <c r="G27" s="11">
        <v>10886</v>
      </c>
      <c r="H27" s="11"/>
      <c r="I27" s="14">
        <f>I6/I26</f>
        <v>139000</v>
      </c>
      <c r="J27" s="10"/>
      <c r="K27" s="38"/>
    </row>
    <row r="28" spans="2:11" x14ac:dyDescent="0.3">
      <c r="B28" s="2" t="s">
        <v>7</v>
      </c>
      <c r="C28" s="2">
        <v>129</v>
      </c>
      <c r="D28" s="11"/>
      <c r="E28" s="2">
        <v>114</v>
      </c>
      <c r="F28" s="2"/>
      <c r="G28" s="2">
        <v>96</v>
      </c>
      <c r="H28" s="2"/>
      <c r="I28" s="30">
        <v>75</v>
      </c>
      <c r="J28" s="10"/>
      <c r="K28" s="38" t="s">
        <v>44</v>
      </c>
    </row>
    <row r="29" spans="2:11" x14ac:dyDescent="0.3">
      <c r="B29" s="2" t="s">
        <v>3</v>
      </c>
      <c r="C29" s="16">
        <f>D29/C5</f>
        <v>4.3511390457098349E-2</v>
      </c>
      <c r="D29" s="19">
        <f>C28*C27</f>
        <v>1165644</v>
      </c>
      <c r="E29" s="16">
        <f>F29/E5</f>
        <v>4.8654593394821991E-2</v>
      </c>
      <c r="F29" s="19">
        <f>E28*E27</f>
        <v>1103178</v>
      </c>
      <c r="G29" s="16">
        <f>H29/G5</f>
        <v>3.7651180755217714E-2</v>
      </c>
      <c r="H29" s="19">
        <f>G28*G27</f>
        <v>1045056</v>
      </c>
      <c r="I29" s="20">
        <f>J29/I5</f>
        <v>3.4722222222222224E-2</v>
      </c>
      <c r="J29" s="21">
        <f>I28*I27</f>
        <v>10425000</v>
      </c>
      <c r="K29" s="38"/>
    </row>
    <row r="30" spans="2:11" ht="28.8" x14ac:dyDescent="0.3">
      <c r="B30" s="2" t="s">
        <v>10</v>
      </c>
      <c r="C30" s="2">
        <v>20</v>
      </c>
      <c r="D30" s="2"/>
      <c r="E30" s="2">
        <v>23</v>
      </c>
      <c r="F30" s="2"/>
      <c r="G30" s="2">
        <v>21</v>
      </c>
      <c r="H30" s="2"/>
      <c r="I30" s="31">
        <v>35</v>
      </c>
      <c r="J30" s="10"/>
      <c r="K30" s="38" t="s">
        <v>45</v>
      </c>
    </row>
    <row r="31" spans="2:11" x14ac:dyDescent="0.3">
      <c r="B31" s="17" t="s">
        <v>4</v>
      </c>
      <c r="C31" s="16">
        <v>2.5100000000000001E-2</v>
      </c>
      <c r="D31" s="11">
        <f>C31*$C$5</f>
        <v>672413.91489999997</v>
      </c>
      <c r="E31" s="16">
        <v>2.7799999999999998E-2</v>
      </c>
      <c r="F31" s="11">
        <f>E31*$E$5</f>
        <v>630327.91479999991</v>
      </c>
      <c r="G31" s="16">
        <v>1.9800000000000002E-2</v>
      </c>
      <c r="H31" s="11">
        <f>G31*$G$5</f>
        <v>549573.9678000001</v>
      </c>
      <c r="I31" s="29">
        <v>0.02</v>
      </c>
      <c r="J31" s="12">
        <f>I31*$I$5</f>
        <v>6004800</v>
      </c>
      <c r="K31" s="38"/>
    </row>
    <row r="32" spans="2:11" x14ac:dyDescent="0.3">
      <c r="B32" s="2" t="s">
        <v>8</v>
      </c>
      <c r="C32" s="2">
        <v>50</v>
      </c>
      <c r="D32" s="2"/>
      <c r="E32" s="2">
        <v>55</v>
      </c>
      <c r="F32" s="2"/>
      <c r="G32" s="2">
        <v>63</v>
      </c>
      <c r="H32" s="2"/>
      <c r="I32" s="32">
        <f>I6/I33</f>
        <v>83.4</v>
      </c>
      <c r="J32" s="10"/>
      <c r="K32" s="38" t="s">
        <v>25</v>
      </c>
    </row>
    <row r="33" spans="2:11" x14ac:dyDescent="0.3">
      <c r="B33" s="2" t="s">
        <v>9</v>
      </c>
      <c r="C33" s="2">
        <v>14.1</v>
      </c>
      <c r="D33" s="2"/>
      <c r="E33" s="2">
        <v>10.9</v>
      </c>
      <c r="F33" s="2"/>
      <c r="G33" s="2">
        <v>12.3</v>
      </c>
      <c r="H33" s="2"/>
      <c r="I33" s="31">
        <v>100</v>
      </c>
      <c r="J33" s="10"/>
      <c r="K33" s="38" t="s">
        <v>26</v>
      </c>
    </row>
    <row r="34" spans="2:11" x14ac:dyDescent="0.3">
      <c r="B34" s="33" t="s">
        <v>31</v>
      </c>
      <c r="C34" s="34"/>
      <c r="D34" s="34"/>
      <c r="E34" s="34"/>
      <c r="F34" s="34"/>
      <c r="G34" s="34"/>
      <c r="H34" s="34"/>
      <c r="I34" s="34"/>
      <c r="J34" s="35"/>
    </row>
    <row r="35" spans="2:11" x14ac:dyDescent="0.3">
      <c r="B35" s="2" t="s">
        <v>5</v>
      </c>
      <c r="C35" s="16">
        <v>-2.5000000000000001E-3</v>
      </c>
      <c r="D35" s="11">
        <f>C35*$C$5</f>
        <v>-66973.497499999998</v>
      </c>
      <c r="E35" s="16">
        <v>-7.9000000000000008E-3</v>
      </c>
      <c r="F35" s="11">
        <f>E35*$E$5</f>
        <v>-179121.96140000003</v>
      </c>
      <c r="G35" s="16">
        <v>1.5299999999999999E-2</v>
      </c>
      <c r="H35" s="11">
        <f>G35*$G$5</f>
        <v>424670.79329999996</v>
      </c>
      <c r="I35" s="20">
        <f>I22-(I24+I29+I31)</f>
        <v>7.1388888888888904E-2</v>
      </c>
      <c r="J35" s="12">
        <f>I35*$I$5</f>
        <v>21433800.000000004</v>
      </c>
      <c r="K35" s="40"/>
    </row>
  </sheetData>
  <mergeCells count="11">
    <mergeCell ref="B21:J21"/>
    <mergeCell ref="B23:J23"/>
    <mergeCell ref="B34:J34"/>
    <mergeCell ref="K3:K4"/>
    <mergeCell ref="C3:D3"/>
    <mergeCell ref="E3:F3"/>
    <mergeCell ref="G3:H3"/>
    <mergeCell ref="I3:J3"/>
    <mergeCell ref="B16:J16"/>
    <mergeCell ref="B10:J10"/>
    <mergeCell ref="B20:J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Final</vt:lpstr>
      <vt:lpstr>Overall</vt:lpstr>
    </vt:vector>
  </TitlesOfParts>
  <Company>EY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Mohit Gulati</dc:creator>
  <cp:lastModifiedBy>Mohit Gulati</cp:lastModifiedBy>
  <dcterms:created xsi:type="dcterms:W3CDTF">2018-06-14T13:07:43Z</dcterms:created>
  <dcterms:modified xsi:type="dcterms:W3CDTF">2018-06-14T22:21:56Z</dcterms:modified>
</cp:coreProperties>
</file>